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6060" tabRatio="500"/>
  </bookViews>
  <sheets>
    <sheet name="Sheet3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3" l="1"/>
  <c r="D37" i="3"/>
  <c r="D38" i="3"/>
  <c r="D39" i="3"/>
  <c r="D40" i="3"/>
  <c r="E9" i="3"/>
  <c r="E10" i="3"/>
  <c r="E11" i="3"/>
  <c r="E12" i="3"/>
  <c r="E13" i="3"/>
  <c r="E14" i="3"/>
  <c r="E18" i="3"/>
  <c r="E19" i="3"/>
  <c r="E20" i="3"/>
  <c r="E21" i="3"/>
  <c r="E22" i="3"/>
  <c r="E26" i="3"/>
  <c r="E27" i="3"/>
  <c r="E28" i="3"/>
  <c r="E29" i="3"/>
  <c r="E30" i="3"/>
  <c r="E37" i="3"/>
  <c r="E38" i="3"/>
  <c r="E39" i="3"/>
  <c r="E40" i="3"/>
  <c r="E36" i="3"/>
  <c r="E55" i="3"/>
  <c r="D45" i="3"/>
  <c r="D50" i="3"/>
  <c r="D36" i="3"/>
  <c r="D44" i="3"/>
  <c r="D49" i="3"/>
  <c r="D57" i="3"/>
  <c r="E45" i="3"/>
  <c r="E50" i="3"/>
  <c r="E44" i="3"/>
  <c r="E49" i="3"/>
  <c r="E57" i="3"/>
  <c r="B5" i="3"/>
  <c r="C36" i="3"/>
  <c r="C44" i="3"/>
  <c r="C49" i="3"/>
  <c r="C37" i="3"/>
  <c r="C38" i="3"/>
  <c r="C39" i="3"/>
  <c r="C40" i="3"/>
  <c r="C45" i="3"/>
  <c r="C50" i="3"/>
  <c r="C57" i="3"/>
  <c r="D51" i="3"/>
  <c r="E51" i="3"/>
  <c r="D52" i="3"/>
  <c r="E52" i="3"/>
  <c r="C52" i="3"/>
  <c r="C51" i="3"/>
  <c r="D46" i="3"/>
  <c r="D56" i="3"/>
  <c r="E56" i="3"/>
  <c r="C56" i="3"/>
  <c r="D55" i="3"/>
  <c r="C55" i="3"/>
  <c r="D47" i="3"/>
  <c r="D42" i="3"/>
  <c r="E46" i="3"/>
  <c r="E47" i="3"/>
  <c r="C47" i="3"/>
  <c r="C46" i="3"/>
  <c r="C41" i="3"/>
  <c r="D41" i="3"/>
  <c r="C42" i="3"/>
  <c r="E41" i="3"/>
  <c r="E32" i="3"/>
  <c r="E31" i="3"/>
  <c r="D15" i="3"/>
  <c r="C15" i="3"/>
  <c r="E15" i="3"/>
  <c r="D16" i="3"/>
  <c r="C16" i="3"/>
  <c r="D23" i="3"/>
  <c r="C23" i="3"/>
  <c r="E23" i="3"/>
  <c r="D24" i="3"/>
  <c r="C24" i="3"/>
  <c r="D31" i="3"/>
  <c r="C31" i="3"/>
  <c r="D32" i="3"/>
  <c r="C32" i="3"/>
  <c r="E24" i="3"/>
  <c r="E42" i="3"/>
  <c r="E16" i="3"/>
</calcChain>
</file>

<file path=xl/sharedStrings.xml><?xml version="1.0" encoding="utf-8"?>
<sst xmlns="http://schemas.openxmlformats.org/spreadsheetml/2006/main" count="58" uniqueCount="40">
  <si>
    <t xml:space="preserve">Crop Land      </t>
  </si>
  <si>
    <t xml:space="preserve">Forest Land    </t>
  </si>
  <si>
    <t xml:space="preserve">Grazing Land   </t>
  </si>
  <si>
    <t>Total</t>
  </si>
  <si>
    <t>Area t0 (ha)</t>
  </si>
  <si>
    <t>Area t1 (ha)</t>
  </si>
  <si>
    <t>Mean</t>
  </si>
  <si>
    <t>Std</t>
  </si>
  <si>
    <t>Change</t>
  </si>
  <si>
    <t>Unit</t>
  </si>
  <si>
    <t xml:space="preserve">Mean SOC </t>
  </si>
  <si>
    <t>t ha-1</t>
  </si>
  <si>
    <t>Standard deviation SOC</t>
  </si>
  <si>
    <t>Standard error of mean</t>
  </si>
  <si>
    <t>t value (α = 0.05, n-1)</t>
  </si>
  <si>
    <t>95% CI of mean lower</t>
  </si>
  <si>
    <t>95% CI of mean upper</t>
  </si>
  <si>
    <t>Total  SOC stock</t>
  </si>
  <si>
    <t>t</t>
  </si>
  <si>
    <t>95% CI of total, lower</t>
  </si>
  <si>
    <t>95% CI of total, upper</t>
  </si>
  <si>
    <t>CO2 equivalent CI total, lower</t>
  </si>
  <si>
    <t>CO2 equivalent CI total, upper</t>
  </si>
  <si>
    <t>Report</t>
  </si>
  <si>
    <t>Mean SOC ± 95% confidence level</t>
  </si>
  <si>
    <t>Total SOC ± 95% confidence level</t>
  </si>
  <si>
    <t>Total CO2 equivalent</t>
  </si>
  <si>
    <t xml:space="preserve">95% confidence level of total SOC </t>
  </si>
  <si>
    <t>95% confidence level of the mean</t>
  </si>
  <si>
    <t>T0 (baseline)</t>
  </si>
  <si>
    <t>T1 (after 5 years)</t>
  </si>
  <si>
    <t>Estimates</t>
  </si>
  <si>
    <t>Summary</t>
  </si>
  <si>
    <t>95% confidence level of total CO2 equivalent</t>
  </si>
  <si>
    <t>CO2 equivalent total</t>
  </si>
  <si>
    <t>Land use type</t>
  </si>
  <si>
    <t>Crop land</t>
  </si>
  <si>
    <t>Forest land</t>
  </si>
  <si>
    <t>Grazing land</t>
  </si>
  <si>
    <t>Plot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</si>
</sst>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/>
    <xf numFmtId="0" fontId="0" fillId="0" borderId="1" xfId="0" applyBorder="1"/>
    <xf numFmtId="165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2" fontId="0" fillId="0" borderId="1" xfId="0" applyNumberFormat="1" applyBorder="1"/>
    <xf numFmtId="164" fontId="0" fillId="0" borderId="1" xfId="0" applyNumberFormat="1" applyBorder="1"/>
    <xf numFmtId="0" fontId="4" fillId="0" borderId="1" xfId="0" applyFont="1" applyBorder="1" applyAlignment="1">
      <alignment wrapText="1"/>
    </xf>
    <xf numFmtId="0" fontId="5" fillId="2" borderId="1" xfId="0" applyFont="1" applyFill="1" applyBorder="1" applyAlignment="1">
      <alignment wrapText="1"/>
    </xf>
  </cellXfs>
  <cellStyles count="9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workbookViewId="0">
      <selection activeCell="A9" sqref="A9"/>
    </sheetView>
  </sheetViews>
  <sheetFormatPr baseColWidth="10" defaultRowHeight="15" x14ac:dyDescent="0"/>
  <cols>
    <col min="1" max="1" width="31.1640625" customWidth="1"/>
    <col min="2" max="2" width="10.83203125" bestFit="1" customWidth="1"/>
    <col min="3" max="4" width="16.1640625" bestFit="1" customWidth="1"/>
    <col min="5" max="5" width="15.1640625" bestFit="1" customWidth="1"/>
  </cols>
  <sheetData>
    <row r="1" spans="1:5">
      <c r="A1" s="1" t="s">
        <v>35</v>
      </c>
      <c r="B1" s="2" t="s">
        <v>4</v>
      </c>
      <c r="C1" s="2" t="s">
        <v>5</v>
      </c>
      <c r="D1" s="2"/>
      <c r="E1" s="2"/>
    </row>
    <row r="2" spans="1:5">
      <c r="A2" s="2" t="s">
        <v>0</v>
      </c>
      <c r="B2" s="3">
        <v>252.03400612000002</v>
      </c>
      <c r="C2" s="3">
        <v>252.03400612000002</v>
      </c>
      <c r="D2" s="2"/>
      <c r="E2" s="2"/>
    </row>
    <row r="3" spans="1:5">
      <c r="A3" s="2" t="s">
        <v>1</v>
      </c>
      <c r="B3" s="3">
        <v>197.85442479</v>
      </c>
      <c r="C3" s="3">
        <v>197.85442479</v>
      </c>
      <c r="D3" s="2"/>
      <c r="E3" s="2"/>
    </row>
    <row r="4" spans="1:5">
      <c r="A4" s="2" t="s">
        <v>2</v>
      </c>
      <c r="B4" s="3">
        <v>214.61277168000001</v>
      </c>
      <c r="C4" s="3">
        <v>214.61277168000001</v>
      </c>
      <c r="D4" s="2"/>
      <c r="E4" s="2"/>
    </row>
    <row r="5" spans="1:5">
      <c r="A5" s="2" t="s">
        <v>3</v>
      </c>
      <c r="B5" s="3">
        <f>SUM(B2:B4)</f>
        <v>664.50120259000005</v>
      </c>
      <c r="C5" s="3">
        <f>SUM(C2:C4)</f>
        <v>664.50120259000005</v>
      </c>
      <c r="D5" s="2"/>
      <c r="E5" s="2"/>
    </row>
    <row r="6" spans="1:5">
      <c r="A6" s="2"/>
      <c r="B6" s="3"/>
      <c r="C6" s="3"/>
      <c r="D6" s="2"/>
      <c r="E6" s="2"/>
    </row>
    <row r="7" spans="1:5">
      <c r="A7" s="1" t="s">
        <v>39</v>
      </c>
      <c r="B7" s="2"/>
      <c r="C7" s="3"/>
      <c r="D7" s="3"/>
      <c r="E7" s="2"/>
    </row>
    <row r="8" spans="1:5">
      <c r="A8" s="2" t="s">
        <v>36</v>
      </c>
      <c r="B8" s="2"/>
      <c r="C8" s="2" t="s">
        <v>29</v>
      </c>
      <c r="D8" s="2" t="s">
        <v>30</v>
      </c>
      <c r="E8" s="2" t="s">
        <v>8</v>
      </c>
    </row>
    <row r="9" spans="1:5">
      <c r="A9" s="2">
        <v>1</v>
      </c>
      <c r="B9" s="2"/>
      <c r="C9" s="2">
        <v>35</v>
      </c>
      <c r="D9" s="2">
        <v>36</v>
      </c>
      <c r="E9" s="2">
        <f t="shared" ref="E9:E14" si="0">D9-C9</f>
        <v>1</v>
      </c>
    </row>
    <row r="10" spans="1:5">
      <c r="A10" s="2">
        <v>2</v>
      </c>
      <c r="B10" s="2"/>
      <c r="C10" s="2">
        <v>22</v>
      </c>
      <c r="D10" s="2">
        <v>24</v>
      </c>
      <c r="E10" s="2">
        <f t="shared" si="0"/>
        <v>2</v>
      </c>
    </row>
    <row r="11" spans="1:5">
      <c r="A11" s="2">
        <v>3</v>
      </c>
      <c r="B11" s="2"/>
      <c r="C11" s="2">
        <v>33</v>
      </c>
      <c r="D11" s="2">
        <v>32</v>
      </c>
      <c r="E11" s="2">
        <f t="shared" si="0"/>
        <v>-1</v>
      </c>
    </row>
    <row r="12" spans="1:5">
      <c r="A12" s="2">
        <v>4</v>
      </c>
      <c r="B12" s="2"/>
      <c r="C12" s="2">
        <v>25</v>
      </c>
      <c r="D12" s="2">
        <v>26</v>
      </c>
      <c r="E12" s="2">
        <f t="shared" si="0"/>
        <v>1</v>
      </c>
    </row>
    <row r="13" spans="1:5">
      <c r="A13" s="2">
        <v>5</v>
      </c>
      <c r="B13" s="2"/>
      <c r="C13" s="2">
        <v>19</v>
      </c>
      <c r="D13" s="2">
        <v>22</v>
      </c>
      <c r="E13" s="2">
        <f t="shared" si="0"/>
        <v>3</v>
      </c>
    </row>
    <row r="14" spans="1:5">
      <c r="A14" s="2">
        <v>6</v>
      </c>
      <c r="B14" s="2"/>
      <c r="C14" s="2">
        <v>27</v>
      </c>
      <c r="D14" s="2">
        <v>30</v>
      </c>
      <c r="E14" s="2">
        <f t="shared" si="0"/>
        <v>3</v>
      </c>
    </row>
    <row r="15" spans="1:5">
      <c r="A15" s="4" t="s">
        <v>6</v>
      </c>
      <c r="B15" s="4"/>
      <c r="C15" s="5">
        <f>AVERAGE(C9:C14)</f>
        <v>26.833333333333332</v>
      </c>
      <c r="D15" s="5">
        <f>AVERAGE(D9:D14)</f>
        <v>28.333333333333332</v>
      </c>
      <c r="E15" s="5">
        <f>AVERAGE(E9:E14)</f>
        <v>1.5</v>
      </c>
    </row>
    <row r="16" spans="1:5">
      <c r="A16" s="4" t="s">
        <v>7</v>
      </c>
      <c r="B16" s="4"/>
      <c r="C16" s="5">
        <f>_xlfn.STDEV.S(C9:C14)</f>
        <v>6.2102066524928627</v>
      </c>
      <c r="D16" s="5">
        <f>_xlfn.STDEV.S(D9:D14)</f>
        <v>5.2788887719544357</v>
      </c>
      <c r="E16" s="6">
        <f>_xlfn.STDEV.S(E9:E14)</f>
        <v>1.51657508881031</v>
      </c>
    </row>
    <row r="17" spans="1:5">
      <c r="A17" s="2" t="s">
        <v>37</v>
      </c>
      <c r="B17" s="2"/>
      <c r="C17" s="2"/>
      <c r="D17" s="2"/>
      <c r="E17" s="2"/>
    </row>
    <row r="18" spans="1:5">
      <c r="A18" s="2">
        <v>1</v>
      </c>
      <c r="B18" s="2"/>
      <c r="C18" s="2">
        <v>35</v>
      </c>
      <c r="D18" s="2">
        <v>38</v>
      </c>
      <c r="E18" s="2">
        <f>D18-C18</f>
        <v>3</v>
      </c>
    </row>
    <row r="19" spans="1:5">
      <c r="A19" s="2">
        <v>2</v>
      </c>
      <c r="B19" s="2"/>
      <c r="C19" s="2">
        <v>22</v>
      </c>
      <c r="D19" s="2">
        <v>21</v>
      </c>
      <c r="E19" s="2">
        <f>D19-C19</f>
        <v>-1</v>
      </c>
    </row>
    <row r="20" spans="1:5">
      <c r="A20" s="2">
        <v>3</v>
      </c>
      <c r="B20" s="2"/>
      <c r="C20" s="2">
        <v>33</v>
      </c>
      <c r="D20" s="2">
        <v>33</v>
      </c>
      <c r="E20" s="2">
        <f>D20-C20</f>
        <v>0</v>
      </c>
    </row>
    <row r="21" spans="1:5">
      <c r="A21" s="2">
        <v>4</v>
      </c>
      <c r="B21" s="2"/>
      <c r="C21" s="2">
        <v>25</v>
      </c>
      <c r="D21" s="2">
        <v>27</v>
      </c>
      <c r="E21" s="2">
        <f>D21-C21</f>
        <v>2</v>
      </c>
    </row>
    <row r="22" spans="1:5">
      <c r="A22" s="2">
        <v>5</v>
      </c>
      <c r="B22" s="2"/>
      <c r="C22" s="2">
        <v>19</v>
      </c>
      <c r="D22" s="2">
        <v>19</v>
      </c>
      <c r="E22" s="2">
        <f>D22-C22</f>
        <v>0</v>
      </c>
    </row>
    <row r="23" spans="1:5">
      <c r="A23" s="4" t="s">
        <v>6</v>
      </c>
      <c r="B23" s="4"/>
      <c r="C23" s="5">
        <f>AVERAGE(C18:C22)</f>
        <v>26.8</v>
      </c>
      <c r="D23" s="5">
        <f>AVERAGE(D18:D22)</f>
        <v>27.6</v>
      </c>
      <c r="E23" s="5">
        <f>AVERAGE(E18:E22)</f>
        <v>0.8</v>
      </c>
    </row>
    <row r="24" spans="1:5">
      <c r="A24" s="4" t="s">
        <v>7</v>
      </c>
      <c r="B24" s="4"/>
      <c r="C24" s="5">
        <f>_xlfn.STDEV.S(C18:C22)</f>
        <v>6.9426219830839155</v>
      </c>
      <c r="D24" s="5">
        <f>_xlfn.STDEV.S(D18:D22)</f>
        <v>7.9874902190863404</v>
      </c>
      <c r="E24" s="6">
        <f>_xlfn.STDEV.S(E18:E22)</f>
        <v>1.6431676725154984</v>
      </c>
    </row>
    <row r="25" spans="1:5">
      <c r="A25" s="2" t="s">
        <v>38</v>
      </c>
      <c r="B25" s="2"/>
      <c r="C25" s="7"/>
      <c r="D25" s="7"/>
      <c r="E25" s="8"/>
    </row>
    <row r="26" spans="1:5">
      <c r="A26" s="2">
        <v>1</v>
      </c>
      <c r="B26" s="2"/>
      <c r="C26" s="2">
        <v>35</v>
      </c>
      <c r="D26" s="2">
        <v>37</v>
      </c>
      <c r="E26" s="2">
        <f>D26-C26</f>
        <v>2</v>
      </c>
    </row>
    <row r="27" spans="1:5">
      <c r="A27" s="2">
        <v>2</v>
      </c>
      <c r="B27" s="2"/>
      <c r="C27" s="2">
        <v>22</v>
      </c>
      <c r="D27" s="2">
        <v>26</v>
      </c>
      <c r="E27" s="2">
        <f>D27-C27</f>
        <v>4</v>
      </c>
    </row>
    <row r="28" spans="1:5">
      <c r="A28" s="2">
        <v>3</v>
      </c>
      <c r="B28" s="2"/>
      <c r="C28" s="2">
        <v>33</v>
      </c>
      <c r="D28" s="2">
        <v>34</v>
      </c>
      <c r="E28" s="2">
        <f>D28-C28</f>
        <v>1</v>
      </c>
    </row>
    <row r="29" spans="1:5">
      <c r="A29" s="2">
        <v>4</v>
      </c>
      <c r="B29" s="2"/>
      <c r="C29" s="2">
        <v>25</v>
      </c>
      <c r="D29" s="2">
        <v>26</v>
      </c>
      <c r="E29" s="2">
        <f>D29-C29</f>
        <v>1</v>
      </c>
    </row>
    <row r="30" spans="1:5">
      <c r="A30" s="2">
        <v>5</v>
      </c>
      <c r="B30" s="2"/>
      <c r="C30" s="2">
        <v>19</v>
      </c>
      <c r="D30" s="2">
        <v>21</v>
      </c>
      <c r="E30" s="2">
        <f>D30-C30</f>
        <v>2</v>
      </c>
    </row>
    <row r="31" spans="1:5">
      <c r="A31" s="4" t="s">
        <v>6</v>
      </c>
      <c r="B31" s="4"/>
      <c r="C31" s="5">
        <f>AVERAGE(C26:C30)</f>
        <v>26.8</v>
      </c>
      <c r="D31" s="5">
        <f>AVERAGE(D26:D30)</f>
        <v>28.8</v>
      </c>
      <c r="E31" s="5">
        <f>AVERAGE(E26:E30)</f>
        <v>2</v>
      </c>
    </row>
    <row r="32" spans="1:5">
      <c r="A32" s="4" t="s">
        <v>7</v>
      </c>
      <c r="B32" s="4"/>
      <c r="C32" s="5">
        <f>_xlfn.STDEV.S(C26:C30)</f>
        <v>6.9426219830839155</v>
      </c>
      <c r="D32" s="5">
        <f>_xlfn.STDEV.S(D26:D30)</f>
        <v>6.5345237010818202</v>
      </c>
      <c r="E32" s="6">
        <f>_xlfn.STDEV.S(E26:E30)</f>
        <v>1.2247448713915889</v>
      </c>
    </row>
    <row r="33" spans="1:5">
      <c r="A33" s="2"/>
      <c r="B33" s="2"/>
      <c r="C33" s="7"/>
      <c r="D33" s="7"/>
      <c r="E33" s="8"/>
    </row>
    <row r="34" spans="1:5">
      <c r="A34" s="1" t="s">
        <v>32</v>
      </c>
      <c r="B34" s="2"/>
      <c r="C34" s="2"/>
      <c r="D34" s="2"/>
      <c r="E34" s="2"/>
    </row>
    <row r="35" spans="1:5">
      <c r="A35" s="2" t="s">
        <v>31</v>
      </c>
      <c r="B35" s="2" t="s">
        <v>9</v>
      </c>
      <c r="C35" s="2" t="s">
        <v>29</v>
      </c>
      <c r="D35" s="2" t="s">
        <v>30</v>
      </c>
      <c r="E35" s="2" t="s">
        <v>8</v>
      </c>
    </row>
    <row r="36" spans="1:5">
      <c r="A36" s="2" t="s">
        <v>10</v>
      </c>
      <c r="B36" s="2" t="s">
        <v>11</v>
      </c>
      <c r="C36" s="2">
        <f>ROUND(AVERAGE(C9:C14,C18:C22,C26:C30),2)</f>
        <v>26.81</v>
      </c>
      <c r="D36" s="2">
        <f>ROUND(AVERAGE(D9:D14,D18:D22,D26:D30),2)</f>
        <v>28.25</v>
      </c>
      <c r="E36" s="2">
        <f>ROUND(AVERAGE(E9:E14,E18:E22,E26:E30),2)</f>
        <v>1.44</v>
      </c>
    </row>
    <row r="37" spans="1:5">
      <c r="A37" s="2" t="s">
        <v>12</v>
      </c>
      <c r="B37" s="2" t="s">
        <v>11</v>
      </c>
      <c r="C37" s="2">
        <f>ROUND(STDEV(C9:C14,C18:C22,C26:C30),2)</f>
        <v>6.21</v>
      </c>
      <c r="D37" s="2">
        <f>ROUND(STDEV(D9:D14,D18:D22,D26:D30),2)</f>
        <v>6.16</v>
      </c>
      <c r="E37" s="2">
        <f>ROUND(STDEV(E9:E14,E18:E22,E26:E30),2)</f>
        <v>1.46</v>
      </c>
    </row>
    <row r="38" spans="1:5">
      <c r="A38" s="2" t="s">
        <v>13</v>
      </c>
      <c r="B38" s="2" t="s">
        <v>11</v>
      </c>
      <c r="C38" s="2">
        <f>ROUND(C37/SQRT(COUNT(A9:A14,A18:A22,A26:A30)),2)</f>
        <v>1.55</v>
      </c>
      <c r="D38" s="2">
        <f>ROUND(D37/SQRT(COUNT(A9:A14,A18:A22,A26:A30)),2)</f>
        <v>1.54</v>
      </c>
      <c r="E38" s="2">
        <f>ROUND(E37/SQRT(COUNT(A9:A14,A18:A22,A26:A30)),2)</f>
        <v>0.37</v>
      </c>
    </row>
    <row r="39" spans="1:5">
      <c r="A39" s="2" t="s">
        <v>14</v>
      </c>
      <c r="B39" s="2"/>
      <c r="C39" s="2">
        <f>ROUND(TINV(0.05,COUNT(A9:A14,A18:A22,A26:A30)-1),2)</f>
        <v>2.13</v>
      </c>
      <c r="D39" s="2">
        <f>ROUND(TINV(0.05,COUNT(A9:A14,A18:A22,A26:A30)-1),2)</f>
        <v>2.13</v>
      </c>
      <c r="E39" s="2">
        <f>ROUND(TINV(0.05,COUNT(A9:A14,A18:A22,A26:A30)-1),2)</f>
        <v>2.13</v>
      </c>
    </row>
    <row r="40" spans="1:5">
      <c r="A40" s="2" t="s">
        <v>28</v>
      </c>
      <c r="B40" s="2"/>
      <c r="C40" s="7">
        <f>C38*C39</f>
        <v>3.3014999999999999</v>
      </c>
      <c r="D40" s="7">
        <f>ROUND(D38*D39,2)</f>
        <v>3.28</v>
      </c>
      <c r="E40" s="7">
        <f>ROUND(E38*E39,2)</f>
        <v>0.79</v>
      </c>
    </row>
    <row r="41" spans="1:5">
      <c r="A41" s="2" t="s">
        <v>15</v>
      </c>
      <c r="B41" s="2" t="s">
        <v>11</v>
      </c>
      <c r="C41" s="7">
        <f>C36-C40</f>
        <v>23.508499999999998</v>
      </c>
      <c r="D41" s="7">
        <f>D36-D40</f>
        <v>24.97</v>
      </c>
      <c r="E41" s="7">
        <f>E36-E40</f>
        <v>0.64999999999999991</v>
      </c>
    </row>
    <row r="42" spans="1:5">
      <c r="A42" s="2" t="s">
        <v>16</v>
      </c>
      <c r="B42" s="2" t="s">
        <v>11</v>
      </c>
      <c r="C42" s="7">
        <f>C36+C40</f>
        <v>30.111499999999999</v>
      </c>
      <c r="D42" s="7">
        <f>D36+D40</f>
        <v>31.53</v>
      </c>
      <c r="E42" s="7">
        <f>E36+E40</f>
        <v>2.23</v>
      </c>
    </row>
    <row r="43" spans="1:5">
      <c r="A43" s="2"/>
      <c r="B43" s="2"/>
      <c r="C43" s="2"/>
      <c r="D43" s="2"/>
      <c r="E43" s="2"/>
    </row>
    <row r="44" spans="1:5">
      <c r="A44" s="2" t="s">
        <v>17</v>
      </c>
      <c r="B44" s="2" t="s">
        <v>18</v>
      </c>
      <c r="C44" s="7">
        <f>ROUND(C36*B$5,2)</f>
        <v>17815.28</v>
      </c>
      <c r="D44" s="7">
        <f>ROUND(D36*C$5,2)</f>
        <v>18772.16</v>
      </c>
      <c r="E44" s="7">
        <f>ROUND(E36*C$5,2)</f>
        <v>956.88</v>
      </c>
    </row>
    <row r="45" spans="1:5">
      <c r="A45" s="9" t="s">
        <v>27</v>
      </c>
      <c r="B45" s="2"/>
      <c r="C45" s="7">
        <f>ROUND(C40*B$5,2)</f>
        <v>2193.85</v>
      </c>
      <c r="D45" s="7">
        <f>ROUND(D40*C$5,2)</f>
        <v>2179.56</v>
      </c>
      <c r="E45" s="7">
        <f>ROUND(E40*C$5,2)</f>
        <v>524.96</v>
      </c>
    </row>
    <row r="46" spans="1:5">
      <c r="A46" s="2" t="s">
        <v>19</v>
      </c>
      <c r="B46" s="2" t="s">
        <v>18</v>
      </c>
      <c r="C46" s="7">
        <f>C44-C45</f>
        <v>15621.429999999998</v>
      </c>
      <c r="D46" s="7">
        <f>ROUND(D44-D45,2)</f>
        <v>16592.599999999999</v>
      </c>
      <c r="E46" s="7">
        <f>E44-E45</f>
        <v>431.91999999999996</v>
      </c>
    </row>
    <row r="47" spans="1:5">
      <c r="A47" s="2" t="s">
        <v>20</v>
      </c>
      <c r="B47" s="2" t="s">
        <v>18</v>
      </c>
      <c r="C47" s="7">
        <f>C44+C45</f>
        <v>20009.129999999997</v>
      </c>
      <c r="D47" s="7">
        <f>D44+D45</f>
        <v>20951.72</v>
      </c>
      <c r="E47" s="7">
        <f>E44+E45</f>
        <v>1481.8400000000001</v>
      </c>
    </row>
    <row r="48" spans="1:5">
      <c r="A48" s="2"/>
      <c r="B48" s="2"/>
      <c r="C48" s="2"/>
      <c r="D48" s="2"/>
      <c r="E48" s="2"/>
    </row>
    <row r="49" spans="1:5">
      <c r="A49" s="2" t="s">
        <v>34</v>
      </c>
      <c r="B49" s="2"/>
      <c r="C49" s="2">
        <f t="shared" ref="C49:E50" si="1">ROUND(C44*44/12,2)</f>
        <v>65322.69</v>
      </c>
      <c r="D49" s="2">
        <f t="shared" si="1"/>
        <v>68831.25</v>
      </c>
      <c r="E49" s="2">
        <f t="shared" si="1"/>
        <v>3508.56</v>
      </c>
    </row>
    <row r="50" spans="1:5" ht="25">
      <c r="A50" s="9" t="s">
        <v>33</v>
      </c>
      <c r="B50" s="2"/>
      <c r="C50" s="2">
        <f t="shared" si="1"/>
        <v>8044.12</v>
      </c>
      <c r="D50" s="2">
        <f t="shared" si="1"/>
        <v>7991.72</v>
      </c>
      <c r="E50" s="2">
        <f t="shared" si="1"/>
        <v>1924.85</v>
      </c>
    </row>
    <row r="51" spans="1:5">
      <c r="A51" s="2" t="s">
        <v>21</v>
      </c>
      <c r="B51" s="2" t="s">
        <v>18</v>
      </c>
      <c r="C51" s="7">
        <f>C49-C50</f>
        <v>57278.57</v>
      </c>
      <c r="D51" s="7">
        <f>D49-D50</f>
        <v>60839.53</v>
      </c>
      <c r="E51" s="7">
        <f>E49-E50</f>
        <v>1583.71</v>
      </c>
    </row>
    <row r="52" spans="1:5">
      <c r="A52" s="2" t="s">
        <v>22</v>
      </c>
      <c r="B52" s="2" t="s">
        <v>18</v>
      </c>
      <c r="C52" s="7">
        <f>C49+C50</f>
        <v>73366.81</v>
      </c>
      <c r="D52" s="7">
        <f>D49+D50</f>
        <v>76822.97</v>
      </c>
      <c r="E52" s="7">
        <f>E49+E50</f>
        <v>5433.41</v>
      </c>
    </row>
    <row r="53" spans="1:5">
      <c r="A53" s="2"/>
      <c r="B53" s="2"/>
      <c r="C53" s="2"/>
      <c r="D53" s="2"/>
      <c r="E53" s="2"/>
    </row>
    <row r="54" spans="1:5">
      <c r="A54" s="1" t="s">
        <v>23</v>
      </c>
      <c r="B54" s="2"/>
      <c r="C54" s="2"/>
      <c r="D54" s="2"/>
      <c r="E54" s="2"/>
    </row>
    <row r="55" spans="1:5">
      <c r="A55" s="4" t="s">
        <v>24</v>
      </c>
      <c r="B55" s="4" t="s">
        <v>11</v>
      </c>
      <c r="C55" s="10" t="str">
        <f>C36&amp;" ± "&amp;C40</f>
        <v>26.81 ± 3.3015</v>
      </c>
      <c r="D55" s="10" t="str">
        <f>D36&amp;" ± "&amp;D40</f>
        <v>28.25 ± 3.28</v>
      </c>
      <c r="E55" s="10" t="str">
        <f>E36&amp;" ± "&amp;E40</f>
        <v>1.44 ± 0.79</v>
      </c>
    </row>
    <row r="56" spans="1:5">
      <c r="A56" s="4" t="s">
        <v>25</v>
      </c>
      <c r="B56" s="4" t="s">
        <v>18</v>
      </c>
      <c r="C56" s="10" t="str">
        <f>C44&amp;" ± "&amp;C45</f>
        <v>17815.28 ± 2193.85</v>
      </c>
      <c r="D56" s="10" t="str">
        <f>D44&amp;" ± "&amp;D45</f>
        <v>18772.16 ± 2179.56</v>
      </c>
      <c r="E56" s="10" t="str">
        <f>E44&amp;" ± "&amp;E45</f>
        <v>956.88 ± 524.96</v>
      </c>
    </row>
    <row r="57" spans="1:5">
      <c r="A57" s="4" t="s">
        <v>26</v>
      </c>
      <c r="B57" s="4" t="s">
        <v>18</v>
      </c>
      <c r="C57" s="10" t="str">
        <f>C49&amp;" ± "&amp;C50</f>
        <v>65322.69 ± 8044.12</v>
      </c>
      <c r="D57" s="10" t="str">
        <f>D49&amp;" ± "&amp;D50</f>
        <v>68831.25 ± 7991.72</v>
      </c>
      <c r="E57" s="10" t="str">
        <f>E49&amp;" ± "&amp;E50</f>
        <v>3508.56 ± 1924.85</v>
      </c>
    </row>
  </sheetData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Ermias Betemariam</dc:creator>
  <cp:lastModifiedBy>Ermias Betemariam</cp:lastModifiedBy>
  <dcterms:created xsi:type="dcterms:W3CDTF">2013-11-04T12:20:16Z</dcterms:created>
  <dcterms:modified xsi:type="dcterms:W3CDTF">2013-12-02T10:13:02Z</dcterms:modified>
</cp:coreProperties>
</file>